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mela\Taurus Agricultural Marketing\Taurus Marketing 2021 - Documents\NEW PRICE SHEETS\2023\AAS\NMGMT Resources\"/>
    </mc:Choice>
  </mc:AlternateContent>
  <xr:revisionPtr revIDLastSave="0" documentId="13_ncr:1_{5D9AD5F9-AEAC-470A-9148-1CC86A05B668}" xr6:coauthVersionLast="47" xr6:coauthVersionMax="47" xr10:uidLastSave="{00000000-0000-0000-0000-000000000000}"/>
  <workbookProtection workbookAlgorithmName="SHA-512" workbookHashValue="B/DYBCTXvMJ+wm0DJmmSpor7t7bvqh8Mqt0FgBxornkes8g8b6VahnbCR62X6lxZrBlWZgpEJBYLEIVFK405IA==" workbookSaltValue="SeMEHFBmXsT41m3jAP669Q==" workbookSpinCount="100000" lockStructure="1"/>
  <bookViews>
    <workbookView xWindow="28680" yWindow="-120" windowWidth="29040" windowHeight="15840" xr2:uid="{591316A5-BAC4-4F08-8A8F-31FFCCDBF387}"/>
  </bookViews>
  <sheets>
    <sheet name="SRP SelectioN (FALL)" sheetId="3" r:id="rId1"/>
    <sheet name="SRP SelectioN (SPRING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G9" i="3" s="1"/>
  <c r="J44" i="3"/>
  <c r="J43" i="3"/>
  <c r="J42" i="3"/>
  <c r="J44" i="4"/>
  <c r="J43" i="4"/>
  <c r="J42" i="4"/>
  <c r="I43" i="4"/>
  <c r="I44" i="4"/>
  <c r="I42" i="4"/>
  <c r="E43" i="4"/>
  <c r="E44" i="4"/>
  <c r="E42" i="4"/>
  <c r="J34" i="4"/>
  <c r="F34" i="4"/>
  <c r="F42" i="3"/>
  <c r="J38" i="3"/>
  <c r="F38" i="3"/>
  <c r="F34" i="3"/>
  <c r="J34" i="3"/>
  <c r="F26" i="3"/>
  <c r="F44" i="3"/>
  <c r="F43" i="3"/>
  <c r="D9" i="3" l="1"/>
  <c r="E9" i="3"/>
  <c r="K44" i="4"/>
  <c r="F44" i="4"/>
  <c r="G44" i="4" s="1"/>
  <c r="K43" i="4"/>
  <c r="F43" i="4"/>
  <c r="G43" i="4" s="1"/>
  <c r="K42" i="4"/>
  <c r="F42" i="4"/>
  <c r="G42" i="4" s="1"/>
  <c r="J40" i="4"/>
  <c r="K40" i="4" s="1"/>
  <c r="F40" i="4"/>
  <c r="G40" i="4" s="1"/>
  <c r="J39" i="4"/>
  <c r="K39" i="4" s="1"/>
  <c r="F39" i="4"/>
  <c r="G39" i="4" s="1"/>
  <c r="J38" i="4"/>
  <c r="K38" i="4" s="1"/>
  <c r="F38" i="4"/>
  <c r="G38" i="4" s="1"/>
  <c r="J36" i="4"/>
  <c r="K36" i="4" s="1"/>
  <c r="F36" i="4"/>
  <c r="G36" i="4" s="1"/>
  <c r="J35" i="4"/>
  <c r="K35" i="4" s="1"/>
  <c r="F35" i="4"/>
  <c r="G35" i="4" s="1"/>
  <c r="K34" i="4"/>
  <c r="G34" i="4"/>
  <c r="J32" i="4"/>
  <c r="K32" i="4" s="1"/>
  <c r="F32" i="4"/>
  <c r="G32" i="4" s="1"/>
  <c r="J31" i="4"/>
  <c r="K31" i="4" s="1"/>
  <c r="F31" i="4"/>
  <c r="G31" i="4" s="1"/>
  <c r="J30" i="4"/>
  <c r="K30" i="4" s="1"/>
  <c r="F30" i="4"/>
  <c r="G30" i="4" s="1"/>
  <c r="J28" i="4"/>
  <c r="K28" i="4" s="1"/>
  <c r="F28" i="4"/>
  <c r="G28" i="4" s="1"/>
  <c r="J27" i="4"/>
  <c r="K27" i="4" s="1"/>
  <c r="F27" i="4"/>
  <c r="G27" i="4" s="1"/>
  <c r="J26" i="4"/>
  <c r="K26" i="4" s="1"/>
  <c r="F26" i="4"/>
  <c r="G26" i="4" s="1"/>
  <c r="J24" i="4"/>
  <c r="K24" i="4" s="1"/>
  <c r="F24" i="4"/>
  <c r="G24" i="4" s="1"/>
  <c r="J23" i="4"/>
  <c r="K23" i="4" s="1"/>
  <c r="F23" i="4"/>
  <c r="G23" i="4" s="1"/>
  <c r="J22" i="4"/>
  <c r="K22" i="4" s="1"/>
  <c r="F22" i="4"/>
  <c r="G22" i="4" s="1"/>
  <c r="C12" i="4"/>
  <c r="C9" i="4"/>
  <c r="G9" i="4" s="1"/>
  <c r="M7" i="4"/>
  <c r="K42" i="3"/>
  <c r="G42" i="3"/>
  <c r="K34" i="3"/>
  <c r="K44" i="3"/>
  <c r="K43" i="3"/>
  <c r="G43" i="3"/>
  <c r="G44" i="3"/>
  <c r="F23" i="3"/>
  <c r="G23" i="3" s="1"/>
  <c r="J40" i="3"/>
  <c r="K40" i="3" s="1"/>
  <c r="F40" i="3"/>
  <c r="G40" i="3" s="1"/>
  <c r="J39" i="3"/>
  <c r="K39" i="3" s="1"/>
  <c r="F39" i="3"/>
  <c r="G39" i="3" s="1"/>
  <c r="K38" i="3"/>
  <c r="G38" i="3"/>
  <c r="J36" i="3"/>
  <c r="K36" i="3" s="1"/>
  <c r="F36" i="3"/>
  <c r="G36" i="3" s="1"/>
  <c r="J35" i="3"/>
  <c r="K35" i="3" s="1"/>
  <c r="F35" i="3"/>
  <c r="G35" i="3" s="1"/>
  <c r="G34" i="3"/>
  <c r="F9" i="3" s="1"/>
  <c r="J32" i="3"/>
  <c r="K32" i="3" s="1"/>
  <c r="F32" i="3"/>
  <c r="G32" i="3" s="1"/>
  <c r="J31" i="3"/>
  <c r="K31" i="3" s="1"/>
  <c r="F31" i="3"/>
  <c r="G31" i="3" s="1"/>
  <c r="J30" i="3"/>
  <c r="K30" i="3" s="1"/>
  <c r="F30" i="3"/>
  <c r="G30" i="3" s="1"/>
  <c r="J28" i="3"/>
  <c r="K28" i="3" s="1"/>
  <c r="F28" i="3"/>
  <c r="G28" i="3" s="1"/>
  <c r="J27" i="3"/>
  <c r="K27" i="3" s="1"/>
  <c r="F27" i="3"/>
  <c r="G27" i="3" s="1"/>
  <c r="J26" i="3"/>
  <c r="K26" i="3" s="1"/>
  <c r="G26" i="3"/>
  <c r="J24" i="3"/>
  <c r="K24" i="3" s="1"/>
  <c r="F24" i="3"/>
  <c r="G24" i="3" s="1"/>
  <c r="J23" i="3"/>
  <c r="K23" i="3" s="1"/>
  <c r="J22" i="3"/>
  <c r="K22" i="3" s="1"/>
  <c r="F22" i="3"/>
  <c r="G22" i="3" s="1"/>
  <c r="C12" i="3"/>
  <c r="M7" i="3"/>
  <c r="G12" i="3" l="1"/>
  <c r="F12" i="3"/>
  <c r="E12" i="3"/>
  <c r="D12" i="3"/>
  <c r="G12" i="4"/>
  <c r="F12" i="4"/>
  <c r="F9" i="4"/>
  <c r="D9" i="4"/>
  <c r="E9" i="4"/>
  <c r="D12" i="4"/>
  <c r="E12" i="4"/>
</calcChain>
</file>

<file path=xl/sharedStrings.xml><?xml version="1.0" encoding="utf-8"?>
<sst xmlns="http://schemas.openxmlformats.org/spreadsheetml/2006/main" count="89" uniqueCount="42">
  <si>
    <t>Stablizer 2022 fall program</t>
  </si>
  <si>
    <t xml:space="preserve">SKU </t>
  </si>
  <si>
    <t>Urea cost/lb Trtd</t>
  </si>
  <si>
    <t xml:space="preserve">Urea Appl. Rate </t>
  </si>
  <si>
    <t>Top  Quality Product Single Protection</t>
  </si>
  <si>
    <t>Product Choice</t>
  </si>
  <si>
    <t>ARM U</t>
  </si>
  <si>
    <t>Active Stablizer</t>
  </si>
  <si>
    <t>Active Stablizer Plus</t>
  </si>
  <si>
    <t>Cost of Treatment/Mt</t>
  </si>
  <si>
    <t>Arm U 30</t>
  </si>
  <si>
    <t xml:space="preserve">UAN Appl. Rate </t>
  </si>
  <si>
    <t>UAN cost/lb Trtd</t>
  </si>
  <si>
    <t xml:space="preserve">Highest Double Protection </t>
  </si>
  <si>
    <t>ARM U DMPP Advanced</t>
  </si>
  <si>
    <t xml:space="preserve">Highest Single Protection </t>
  </si>
  <si>
    <t>Cost Effective Single Protection</t>
  </si>
  <si>
    <t>Cost Effective Dual Protection</t>
  </si>
  <si>
    <t>ARM U Advanced</t>
  </si>
  <si>
    <t>UREA Cost/1000kg Trtd</t>
  </si>
  <si>
    <t>UAN Cost/ 1000kg Trtd</t>
  </si>
  <si>
    <t xml:space="preserve">Cost of Treatment/1000kg </t>
  </si>
  <si>
    <t>SRP</t>
  </si>
  <si>
    <t>Cost of Treatment/Lb
of Nitrogen</t>
  </si>
  <si>
    <t xml:space="preserve">Stablizer 2022 Fall Program </t>
  </si>
  <si>
    <t>Arm U 30%</t>
  </si>
  <si>
    <t xml:space="preserve">NOTES: </t>
  </si>
  <si>
    <t xml:space="preserve">Pricing Based on 10L Jug SRP (FALL 2022) </t>
  </si>
  <si>
    <t>Active Stabilizer &amp; Stabilizer Plus Recommended Application Rate Ranges from 1.2-2.4L/MT of Urea (1.8L/MT used in table above)</t>
  </si>
  <si>
    <t>UREA</t>
  </si>
  <si>
    <t>UREA Nitrogen Management Options</t>
  </si>
  <si>
    <t>UAN Nitrogen Management Options</t>
  </si>
  <si>
    <t>UAN</t>
  </si>
  <si>
    <t>Rate (L/MT)</t>
  </si>
  <si>
    <t>% protection</t>
  </si>
  <si>
    <t xml:space="preserve">NITROGEN MANAGEMENT STRATEGY PRODUCT SELECTOR </t>
  </si>
  <si>
    <t>Volatilization Protection 
Based on U of M Study</t>
  </si>
  <si>
    <t>Percentage Protection 
Based on U of M Study</t>
  </si>
  <si>
    <r>
      <rPr>
        <b/>
        <sz val="12"/>
        <color theme="0"/>
        <rFont val="Calibri"/>
        <family val="2"/>
        <scheme val="minor"/>
      </rPr>
      <t>*SPRING APPLICATION RATES</t>
    </r>
    <r>
      <rPr>
        <b/>
        <i/>
        <sz val="12"/>
        <color theme="0"/>
        <rFont val="Calibri"/>
        <family val="2"/>
        <scheme val="minor"/>
      </rPr>
      <t xml:space="preserve"> </t>
    </r>
    <r>
      <rPr>
        <i/>
        <sz val="12"/>
        <color theme="0"/>
        <rFont val="Calibri"/>
        <family val="2"/>
        <scheme val="minor"/>
      </rPr>
      <t>(to view Fall rates, see additional tab below)</t>
    </r>
  </si>
  <si>
    <t>Use the Dropdown Menu to Select Your Nitrogen Management Strategy in the Highlighted Blue Box</t>
  </si>
  <si>
    <r>
      <t>*FALL APPLICATION RATES</t>
    </r>
    <r>
      <rPr>
        <i/>
        <sz val="12"/>
        <color theme="0"/>
        <rFont val="Calibri"/>
        <family val="2"/>
        <scheme val="minor"/>
      </rPr>
      <t xml:space="preserve"> (to view Spring rates, see additional tab below)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</si>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</sst>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$&quot;* #,##0.000_-;\-&quot;$&quot;* #,##0.0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7898"/>
        <bgColor indexed="64"/>
      </patternFill>
    </fill>
    <fill>
      <patternFill patternType="solid">
        <fgColor rgb="FFCBEEF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6DF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43" fontId="0" fillId="0" borderId="0" xfId="2" applyFont="1"/>
    <xf numFmtId="164" fontId="0" fillId="0" borderId="0" xfId="2" applyNumberFormat="1" applyFont="1"/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/>
    <xf numFmtId="44" fontId="0" fillId="0" borderId="0" xfId="1" applyFont="1" applyFill="1"/>
    <xf numFmtId="165" fontId="0" fillId="0" borderId="0" xfId="2" applyNumberFormat="1" applyFont="1" applyFill="1"/>
    <xf numFmtId="166" fontId="0" fillId="0" borderId="0" xfId="1" applyNumberFormat="1" applyFont="1" applyFill="1"/>
    <xf numFmtId="164" fontId="0" fillId="0" borderId="0" xfId="2" applyNumberFormat="1" applyFont="1" applyFill="1"/>
    <xf numFmtId="43" fontId="0" fillId="0" borderId="0" xfId="2" applyFont="1" applyFill="1"/>
    <xf numFmtId="44" fontId="0" fillId="0" borderId="0" xfId="0" applyNumberFormat="1"/>
    <xf numFmtId="8" fontId="0" fillId="0" borderId="0" xfId="0" applyNumberFormat="1"/>
    <xf numFmtId="43" fontId="0" fillId="0" borderId="0" xfId="0" applyNumberFormat="1"/>
    <xf numFmtId="0" fontId="0" fillId="4" borderId="0" xfId="0" applyFill="1"/>
    <xf numFmtId="0" fontId="5" fillId="4" borderId="0" xfId="0" applyFont="1" applyFill="1"/>
    <xf numFmtId="0" fontId="2" fillId="4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9" fontId="0" fillId="0" borderId="0" xfId="3" applyFont="1"/>
    <xf numFmtId="9" fontId="0" fillId="0" borderId="0" xfId="3" applyFont="1" applyFill="1"/>
    <xf numFmtId="0" fontId="2" fillId="4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9" fontId="2" fillId="4" borderId="0" xfId="3" applyFont="1" applyFill="1" applyAlignment="1">
      <alignment horizontal="center"/>
    </xf>
    <xf numFmtId="0" fontId="8" fillId="4" borderId="0" xfId="0" applyFont="1" applyFill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44" fontId="9" fillId="6" borderId="4" xfId="1" applyFont="1" applyFill="1" applyBorder="1" applyAlignment="1">
      <alignment horizontal="center"/>
    </xf>
    <xf numFmtId="0" fontId="4" fillId="7" borderId="2" xfId="0" applyFont="1" applyFill="1" applyBorder="1" applyAlignment="1" applyProtection="1">
      <alignment horizontal="center"/>
      <protection locked="0"/>
    </xf>
    <xf numFmtId="44" fontId="9" fillId="8" borderId="4" xfId="1" applyFont="1" applyFill="1" applyBorder="1" applyAlignment="1">
      <alignment horizontal="center"/>
    </xf>
    <xf numFmtId="9" fontId="0" fillId="9" borderId="0" xfId="3" applyFont="1" applyFill="1"/>
    <xf numFmtId="0" fontId="11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6DFF2"/>
      <color rgb="FF107898"/>
      <color rgb="FFCBEEF9"/>
      <color rgb="FFFFDCB9"/>
      <color rgb="FFFFCC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305666</xdr:colOff>
      <xdr:row>1</xdr:row>
      <xdr:rowOff>84860</xdr:rowOff>
    </xdr:from>
    <xdr:to>
      <xdr:col>0</xdr:col>
      <xdr:colOff>1947466</xdr:colOff>
      <xdr:row>4</xdr:row>
      <xdr:rowOff>129888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0E2AB1-7DF9-48A4-865B-5659307F6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66" y="335974"/>
          <a:ext cx="1641800" cy="7897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279689</xdr:colOff>
      <xdr:row>1</xdr:row>
      <xdr:rowOff>93519</xdr:rowOff>
    </xdr:from>
    <xdr:to>
      <xdr:col>0</xdr:col>
      <xdr:colOff>1921489</xdr:colOff>
      <xdr:row>4</xdr:row>
      <xdr:rowOff>112569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FE245E-A001-B07A-F69D-3F00F5D9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89" y="284019"/>
          <a:ext cx="1641800" cy="789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B8DC-9D15-40DE-8C61-D97257F713F0}">
  <sheetPr codeName="Sheet1"/>
  <dimension ref="A1:O46"/>
  <sheetViews>
    <sheetView tabSelected="1" zoomScale="110" zoomScaleNormal="110" workbookViewId="0">
      <selection activeCell="B9" sqref="B9"/>
    </sheetView>
  </sheetViews>
  <sheetFormatPr defaultRowHeight="15" x14ac:dyDescent="0.25"/>
  <cols>
    <col min="1" max="1" width="33.5703125" customWidth="1"/>
    <col min="2" max="2" width="38.7109375" customWidth="1"/>
    <col min="3" max="3" width="22.140625" bestFit="1" customWidth="1"/>
    <col min="4" max="4" width="14.42578125" customWidth="1"/>
    <col min="5" max="5" width="24.5703125" bestFit="1" customWidth="1"/>
    <col min="6" max="6" width="21.140625" bestFit="1" customWidth="1"/>
    <col min="7" max="7" width="15.85546875" bestFit="1" customWidth="1"/>
    <col min="8" max="8" width="15.85546875" customWidth="1"/>
    <col min="9" max="9" width="18" hidden="1" customWidth="1"/>
    <col min="10" max="10" width="20.85546875" hidden="1" customWidth="1"/>
    <col min="11" max="11" width="15.85546875" hidden="1" customWidth="1"/>
    <col min="12" max="12" width="36.140625" hidden="1" customWidth="1"/>
    <col min="13" max="13" width="20.28515625" hidden="1" customWidth="1"/>
    <col min="14" max="15" width="9.140625" hidden="1" customWidth="1"/>
    <col min="16" max="16" width="9.140625" customWidth="1"/>
  </cols>
  <sheetData>
    <row r="1" spans="1:13" ht="19.5" customHeight="1" x14ac:dyDescent="0.25">
      <c r="A1" s="15"/>
      <c r="B1" s="15"/>
      <c r="C1" s="15"/>
      <c r="D1" s="15"/>
      <c r="E1" s="15"/>
      <c r="F1" s="15"/>
      <c r="G1" s="15"/>
      <c r="H1" s="15"/>
    </row>
    <row r="2" spans="1:13" ht="18.75" customHeight="1" x14ac:dyDescent="0.25">
      <c r="A2" s="15"/>
      <c r="B2" s="15"/>
      <c r="C2" s="15"/>
      <c r="D2" s="15"/>
      <c r="E2" s="15"/>
      <c r="F2" s="15"/>
      <c r="G2" s="15"/>
      <c r="H2" s="15"/>
    </row>
    <row r="3" spans="1:13" ht="18.75" x14ac:dyDescent="0.3">
      <c r="A3" s="15"/>
      <c r="B3" s="41" t="s">
        <v>35</v>
      </c>
      <c r="C3" s="41"/>
      <c r="D3" s="41"/>
      <c r="E3" s="41"/>
      <c r="F3" s="41"/>
      <c r="G3" s="15"/>
      <c r="H3" s="15"/>
    </row>
    <row r="4" spans="1:13" ht="20.25" customHeight="1" x14ac:dyDescent="0.25">
      <c r="B4" s="42" t="s">
        <v>40</v>
      </c>
      <c r="C4" s="42"/>
      <c r="D4" s="42"/>
      <c r="E4" s="42"/>
      <c r="F4" s="42"/>
      <c r="G4" s="32"/>
      <c r="H4" s="32"/>
    </row>
    <row r="5" spans="1:13" ht="23.25" customHeight="1" x14ac:dyDescent="0.25">
      <c r="A5" s="15"/>
      <c r="B5" s="33"/>
      <c r="C5" s="33"/>
      <c r="D5" s="33"/>
      <c r="E5" s="33"/>
      <c r="F5" s="33"/>
      <c r="G5" s="32"/>
      <c r="H5" s="32"/>
    </row>
    <row r="6" spans="1:13" x14ac:dyDescent="0.25">
      <c r="A6" s="15"/>
      <c r="B6" s="15"/>
      <c r="C6" s="15"/>
      <c r="D6" s="15"/>
      <c r="E6" s="15"/>
      <c r="F6" s="15"/>
      <c r="G6" s="15"/>
      <c r="H6" s="15"/>
    </row>
    <row r="7" spans="1:13" ht="15.75" thickBot="1" x14ac:dyDescent="0.3">
      <c r="A7" s="17" t="s">
        <v>39</v>
      </c>
      <c r="B7" s="17"/>
      <c r="C7" s="15"/>
      <c r="D7" s="15"/>
      <c r="E7" s="15"/>
      <c r="F7" s="15"/>
      <c r="G7" s="15"/>
      <c r="H7" s="15"/>
      <c r="L7" s="6" t="s">
        <v>16</v>
      </c>
      <c r="M7" t="b">
        <f>IF(B9=L7,L7)</f>
        <v>0</v>
      </c>
    </row>
    <row r="8" spans="1:13" ht="62.25" thickBot="1" x14ac:dyDescent="0.4">
      <c r="A8" s="23" t="s">
        <v>30</v>
      </c>
      <c r="B8" s="18" t="s">
        <v>29</v>
      </c>
      <c r="C8" s="24" t="s">
        <v>5</v>
      </c>
      <c r="D8" s="24" t="s">
        <v>33</v>
      </c>
      <c r="E8" s="24" t="s">
        <v>9</v>
      </c>
      <c r="F8" s="25" t="s">
        <v>23</v>
      </c>
      <c r="G8" s="26" t="s">
        <v>36</v>
      </c>
      <c r="H8" s="15"/>
      <c r="L8" s="6" t="s">
        <v>4</v>
      </c>
    </row>
    <row r="9" spans="1:13" ht="21.75" thickBot="1" x14ac:dyDescent="0.4">
      <c r="A9" s="27"/>
      <c r="B9" s="38" t="s">
        <v>17</v>
      </c>
      <c r="C9" s="29" t="str">
        <f>IF(B9="Cost Effective Single Protection",A26,IF(B9="Cost Effective Dual Protection",A30,IF(B9="Top  Quality Product Single Protection",A22,IF(B9="Highest Single Protection ",A34,IF(B9="Highest Double Protection ",A42)))))</f>
        <v>Active Stablizer Plus</v>
      </c>
      <c r="D9" s="29">
        <f>IF(C9="Active Stablizer",E26,IF(C9="Active Stablizer Plus",E30,IF(C9="ARM U",E22,IF(C9="ARM U 30%",E34,IF(C9="ARM U Advanced",E42)))))</f>
        <v>1.8</v>
      </c>
      <c r="E9" s="30">
        <f>IF(C9="Active Stablizer",F26,IF(C9="Active Stablizer Plus",F30,IF(C9="ARM U",F22, IF(C9="ARM U 30%",F34,IF(C9="ARM U Advanced",F42)))))</f>
        <v>49.226400000000005</v>
      </c>
      <c r="F9" s="39">
        <f>IF(C9="Active Stablizer",G26,IF(C9="Active Stablizer Plus",G30,IF(C9="ARM U",G22, IF(C9="ARM U 30%",G34,IF(C9="ARM U Advanced",G42)))))</f>
        <v>4.8541192526298772E-2</v>
      </c>
      <c r="G9" s="31">
        <f>IF(C9="Active Stablizer",H26,IF(C9="Active Stablizer Plus",H30,IF(C9="ARM U",H22,IF(C9="ARM U 30%",H34,IF(C9="ARM U Advanced",H42)))))</f>
        <v>0.79400000000000004</v>
      </c>
      <c r="H9" s="15"/>
      <c r="L9" s="6" t="s">
        <v>17</v>
      </c>
    </row>
    <row r="10" spans="1:13" ht="21.75" thickBot="1" x14ac:dyDescent="0.4">
      <c r="A10" s="27"/>
      <c r="B10" s="28"/>
      <c r="C10" s="28"/>
      <c r="D10" s="28"/>
      <c r="E10" s="28"/>
      <c r="F10" s="28"/>
      <c r="G10" s="28"/>
      <c r="H10" s="15"/>
      <c r="L10" s="6" t="s">
        <v>15</v>
      </c>
    </row>
    <row r="11" spans="1:13" ht="62.25" thickBot="1" x14ac:dyDescent="0.4">
      <c r="A11" s="23" t="s">
        <v>31</v>
      </c>
      <c r="B11" s="19" t="s">
        <v>32</v>
      </c>
      <c r="C11" s="24" t="s">
        <v>5</v>
      </c>
      <c r="D11" s="24" t="s">
        <v>33</v>
      </c>
      <c r="E11" s="24" t="s">
        <v>21</v>
      </c>
      <c r="F11" s="25" t="s">
        <v>23</v>
      </c>
      <c r="G11" s="26" t="s">
        <v>37</v>
      </c>
      <c r="H11" s="15"/>
      <c r="L11" s="6" t="s">
        <v>13</v>
      </c>
    </row>
    <row r="12" spans="1:13" ht="22.5" customHeight="1" thickBot="1" x14ac:dyDescent="0.3">
      <c r="A12" s="28"/>
      <c r="B12" s="38" t="s">
        <v>15</v>
      </c>
      <c r="C12" s="29" t="str">
        <f>IF(B12="Cost Effective Single Protection",A26,IF(B12="Cost Effective Dual Protection",A30,IF(B12="Top  Quality Product Single Protection",A22,IF(B12="Highest Single Protection ",A34,IF(B12="Highest Double Protection ",A42)))))</f>
        <v>Arm U 30%</v>
      </c>
      <c r="D12" s="29">
        <f>IF(C12="Active Stablizer",I26,IF(C12="Active Stablizer Plus",I30,IF(C12="ARM U",I22,IF(C12="ARM U 30%",I34,IF(C12="ARM U Advanced",I42)))))</f>
        <v>1</v>
      </c>
      <c r="E12" s="30">
        <f>IF(C12="Active Stablizer",J26,IF(C12="Active Stablizer Plus",J30,IF(C12="ARM U",J22, IF(C12="ARM U 30%",J34,IF(C12="ARM U Advanced",J42)))))</f>
        <v>42.082000000000001</v>
      </c>
      <c r="F12" s="39">
        <f>IF(C12="Active Stablizer",K26,IF(C12="Active Stablizer Plus",K30,IF(C12="ARM U",K22, IF(C12="ARM U 30%",K34,IF(C12="ARM U Advanced",K42)))))</f>
        <v>6.8172392789103309E-2</v>
      </c>
      <c r="G12" s="31">
        <f>IF(C12="Active Stablizer",L26,IF(C12="Active Stablizer Plus",L30,IF(C12="ARM U",L22, IF(C12="ARM U 30%",L34,IF(C12="ARM U Advanced",L42)))))</f>
        <v>0.70399999999999996</v>
      </c>
      <c r="H12" s="15"/>
    </row>
    <row r="13" spans="1:13" x14ac:dyDescent="0.25">
      <c r="A13" s="16"/>
      <c r="B13" s="15"/>
      <c r="C13" s="15"/>
      <c r="D13" s="15"/>
      <c r="E13" s="15"/>
      <c r="F13" s="15"/>
      <c r="G13" s="15"/>
      <c r="H13" s="15"/>
    </row>
    <row r="14" spans="1:13" x14ac:dyDescent="0.25">
      <c r="A14" s="16" t="s">
        <v>26</v>
      </c>
      <c r="B14" s="15"/>
      <c r="C14" s="15"/>
      <c r="D14" s="15"/>
      <c r="E14" s="15"/>
      <c r="F14" s="15"/>
      <c r="G14" s="15"/>
      <c r="H14" s="15"/>
    </row>
    <row r="15" spans="1:13" x14ac:dyDescent="0.25">
      <c r="A15" s="16" t="s">
        <v>27</v>
      </c>
      <c r="B15" s="15"/>
      <c r="C15" s="15"/>
      <c r="D15" s="15"/>
      <c r="E15" s="15"/>
      <c r="F15" s="15"/>
      <c r="G15" s="15"/>
      <c r="H15" s="15"/>
    </row>
    <row r="16" spans="1:13" x14ac:dyDescent="0.25">
      <c r="A16" s="16" t="s">
        <v>28</v>
      </c>
      <c r="B16" s="15"/>
      <c r="C16" s="15"/>
      <c r="D16" s="15"/>
      <c r="E16" s="15"/>
      <c r="F16" s="15"/>
      <c r="G16" s="15"/>
      <c r="H16" s="15"/>
    </row>
    <row r="17" spans="1:12" x14ac:dyDescent="0.25">
      <c r="A17" s="16"/>
      <c r="B17" s="15"/>
      <c r="C17" s="15"/>
      <c r="D17" s="15"/>
      <c r="E17" s="15"/>
      <c r="F17" s="15"/>
      <c r="G17" s="15"/>
      <c r="H17" s="15"/>
    </row>
    <row r="18" spans="1:12" x14ac:dyDescent="0.25">
      <c r="A18" s="15"/>
      <c r="B18" s="15"/>
      <c r="C18" s="15"/>
      <c r="D18" s="15"/>
      <c r="E18" s="15"/>
      <c r="F18" s="15"/>
      <c r="G18" s="15"/>
      <c r="H18" s="15"/>
    </row>
    <row r="20" spans="1:12" hidden="1" x14ac:dyDescent="0.25">
      <c r="A20" t="s">
        <v>24</v>
      </c>
    </row>
    <row r="21" spans="1:12" hidden="1" x14ac:dyDescent="0.25">
      <c r="B21" t="s">
        <v>1</v>
      </c>
      <c r="D21" t="s">
        <v>22</v>
      </c>
      <c r="E21" t="s">
        <v>3</v>
      </c>
      <c r="F21" t="s">
        <v>19</v>
      </c>
      <c r="G21" t="s">
        <v>2</v>
      </c>
      <c r="H21" t="s">
        <v>34</v>
      </c>
      <c r="I21" t="s">
        <v>11</v>
      </c>
      <c r="J21" t="s">
        <v>20</v>
      </c>
      <c r="K21" t="s">
        <v>12</v>
      </c>
      <c r="L21" t="s">
        <v>34</v>
      </c>
    </row>
    <row r="22" spans="1:12" hidden="1" x14ac:dyDescent="0.25">
      <c r="A22" s="6" t="s">
        <v>6</v>
      </c>
      <c r="B22">
        <v>10</v>
      </c>
      <c r="C22" s="1"/>
      <c r="D22" s="1">
        <v>346.84</v>
      </c>
      <c r="E22" s="4">
        <v>2</v>
      </c>
      <c r="F22" s="1">
        <f>D22/B22*E22</f>
        <v>69.367999999999995</v>
      </c>
      <c r="G22" s="5">
        <f>F22/(2204.6*0.46)</f>
        <v>6.8402431280050802E-2</v>
      </c>
      <c r="H22" s="20">
        <v>0.93100000000000005</v>
      </c>
      <c r="I22" s="3">
        <v>1.2</v>
      </c>
      <c r="J22" s="1">
        <f>D22/B22*I22</f>
        <v>41.620799999999996</v>
      </c>
      <c r="K22" s="5">
        <f>J22/(2204.6*0.28)</f>
        <v>6.7425253690335779E-2</v>
      </c>
      <c r="L22" s="20">
        <v>0.85799999999999998</v>
      </c>
    </row>
    <row r="23" spans="1:12" hidden="1" x14ac:dyDescent="0.25">
      <c r="A23" s="6"/>
      <c r="B23">
        <v>500</v>
      </c>
      <c r="C23" s="1"/>
      <c r="D23" s="1">
        <v>16905.98</v>
      </c>
      <c r="E23" s="4">
        <v>2</v>
      </c>
      <c r="F23" s="1">
        <f>D23/B23*E23</f>
        <v>67.623919999999998</v>
      </c>
      <c r="G23" s="5">
        <f t="shared" ref="G23:G44" si="0">F23/(2204.6*0.46)</f>
        <v>6.6682628022829732E-2</v>
      </c>
      <c r="H23" s="20"/>
      <c r="I23" s="3">
        <v>1.2</v>
      </c>
      <c r="J23" s="1">
        <f t="shared" ref="J23:J40" si="1">D23/B23*I23</f>
        <v>40.574351999999998</v>
      </c>
      <c r="K23" s="5">
        <f t="shared" ref="K23:K44" si="2">J23/(2204.6*0.28)</f>
        <v>6.573001905107502E-2</v>
      </c>
      <c r="L23" s="20"/>
    </row>
    <row r="24" spans="1:12" hidden="1" x14ac:dyDescent="0.25">
      <c r="A24" s="6"/>
      <c r="B24">
        <v>1000</v>
      </c>
      <c r="C24" s="7"/>
      <c r="D24" s="7">
        <v>31870.68</v>
      </c>
      <c r="E24" s="8">
        <v>2</v>
      </c>
      <c r="F24" s="7">
        <f t="shared" ref="F24:F40" si="3">D24/B24*E24</f>
        <v>63.74136</v>
      </c>
      <c r="G24" s="9">
        <f t="shared" si="0"/>
        <v>6.2854111363985971E-2</v>
      </c>
      <c r="H24" s="20"/>
      <c r="I24" s="10">
        <v>1.2</v>
      </c>
      <c r="J24" s="7">
        <f t="shared" si="1"/>
        <v>38.244816</v>
      </c>
      <c r="K24" s="9">
        <f t="shared" si="2"/>
        <v>6.1956195487357604E-2</v>
      </c>
      <c r="L24" s="20"/>
    </row>
    <row r="25" spans="1:12" hidden="1" x14ac:dyDescent="0.25">
      <c r="A25" s="6"/>
      <c r="C25" s="7"/>
      <c r="D25" s="7"/>
      <c r="E25" s="11"/>
      <c r="F25" s="7"/>
      <c r="G25" s="9"/>
      <c r="H25" s="20"/>
      <c r="I25" s="11"/>
      <c r="J25" s="7"/>
      <c r="K25" s="9"/>
      <c r="L25" s="20"/>
    </row>
    <row r="26" spans="1:12" hidden="1" x14ac:dyDescent="0.25">
      <c r="A26" s="6" t="s">
        <v>7</v>
      </c>
      <c r="B26">
        <v>10</v>
      </c>
      <c r="C26" s="7"/>
      <c r="D26" s="7">
        <v>258.27999999999997</v>
      </c>
      <c r="E26" s="11">
        <v>1.8</v>
      </c>
      <c r="F26" s="7">
        <f>D26/B26*E26</f>
        <v>46.490399999999994</v>
      </c>
      <c r="G26" s="9">
        <f>F26/(2204.6*0.46)</f>
        <v>4.5843276311585648E-2</v>
      </c>
      <c r="H26" s="21">
        <v>0.82</v>
      </c>
      <c r="I26" s="11">
        <v>1.5</v>
      </c>
      <c r="J26" s="7">
        <f t="shared" si="1"/>
        <v>38.74199999999999</v>
      </c>
      <c r="K26" s="9">
        <f t="shared" si="2"/>
        <v>6.2761628283718437E-2</v>
      </c>
      <c r="L26" s="21">
        <v>0.76600000000000001</v>
      </c>
    </row>
    <row r="27" spans="1:12" hidden="1" x14ac:dyDescent="0.25">
      <c r="A27" s="6"/>
      <c r="B27">
        <v>500</v>
      </c>
      <c r="C27" s="7"/>
      <c r="D27" s="7">
        <v>12734.23</v>
      </c>
      <c r="E27" s="11">
        <v>1.8</v>
      </c>
      <c r="F27" s="7">
        <f t="shared" si="3"/>
        <v>45.843228000000003</v>
      </c>
      <c r="G27" s="9">
        <f t="shared" si="0"/>
        <v>4.5205112630113321E-2</v>
      </c>
      <c r="H27" s="21"/>
      <c r="I27" s="11">
        <v>1.5</v>
      </c>
      <c r="J27" s="7">
        <f t="shared" si="1"/>
        <v>38.202690000000004</v>
      </c>
      <c r="K27" s="9">
        <f t="shared" si="2"/>
        <v>6.1887951815036098E-2</v>
      </c>
      <c r="L27" s="21"/>
    </row>
    <row r="28" spans="1:12" hidden="1" x14ac:dyDescent="0.25">
      <c r="A28" s="6"/>
      <c r="B28">
        <v>1000</v>
      </c>
      <c r="C28" s="7"/>
      <c r="D28" s="7">
        <v>24999.25</v>
      </c>
      <c r="E28" s="11">
        <v>1.8</v>
      </c>
      <c r="F28" s="7">
        <f t="shared" si="3"/>
        <v>44.998649999999998</v>
      </c>
      <c r="G28" s="9">
        <f t="shared" si="0"/>
        <v>4.4372290743859677E-2</v>
      </c>
      <c r="H28" s="21"/>
      <c r="I28" s="11">
        <v>1.5</v>
      </c>
      <c r="J28" s="7">
        <f t="shared" si="1"/>
        <v>37.498874999999998</v>
      </c>
      <c r="K28" s="9">
        <f t="shared" si="2"/>
        <v>6.074777899456979E-2</v>
      </c>
      <c r="L28" s="21"/>
    </row>
    <row r="29" spans="1:12" hidden="1" x14ac:dyDescent="0.25">
      <c r="A29" s="6"/>
      <c r="C29" s="7"/>
      <c r="D29" s="7"/>
      <c r="E29" s="11"/>
      <c r="F29" s="7"/>
      <c r="G29" s="9"/>
      <c r="H29" s="21"/>
      <c r="I29" s="11"/>
      <c r="J29" s="7"/>
      <c r="K29" s="9"/>
      <c r="L29" s="21"/>
    </row>
    <row r="30" spans="1:12" hidden="1" x14ac:dyDescent="0.25">
      <c r="A30" s="6" t="s">
        <v>8</v>
      </c>
      <c r="B30">
        <v>10</v>
      </c>
      <c r="C30" s="7"/>
      <c r="D30" s="7">
        <v>273.48</v>
      </c>
      <c r="E30" s="11">
        <v>1.8</v>
      </c>
      <c r="F30" s="7">
        <f t="shared" si="3"/>
        <v>49.226400000000005</v>
      </c>
      <c r="G30" s="9">
        <f t="shared" si="0"/>
        <v>4.8541192526298772E-2</v>
      </c>
      <c r="H30" s="21">
        <v>0.79400000000000004</v>
      </c>
      <c r="I30" s="11">
        <v>1.5</v>
      </c>
      <c r="J30" s="7">
        <f t="shared" si="1"/>
        <v>41.022000000000006</v>
      </c>
      <c r="K30" s="9">
        <f t="shared" si="2"/>
        <v>6.6455204053861419E-2</v>
      </c>
      <c r="L30" s="21">
        <v>0.75</v>
      </c>
    </row>
    <row r="31" spans="1:12" hidden="1" x14ac:dyDescent="0.25">
      <c r="A31" s="6"/>
      <c r="B31">
        <v>500</v>
      </c>
      <c r="C31" s="7"/>
      <c r="D31" s="7">
        <v>12734.23</v>
      </c>
      <c r="E31" s="11">
        <v>1.8</v>
      </c>
      <c r="F31" s="7">
        <f t="shared" si="3"/>
        <v>45.843228000000003</v>
      </c>
      <c r="G31" s="9">
        <f t="shared" si="0"/>
        <v>4.5205112630113321E-2</v>
      </c>
      <c r="H31" s="21"/>
      <c r="I31" s="11">
        <v>1.5</v>
      </c>
      <c r="J31" s="7">
        <f t="shared" si="1"/>
        <v>38.202690000000004</v>
      </c>
      <c r="K31" s="9">
        <f t="shared" si="2"/>
        <v>6.1887951815036098E-2</v>
      </c>
      <c r="L31" s="21"/>
    </row>
    <row r="32" spans="1:12" hidden="1" x14ac:dyDescent="0.25">
      <c r="A32" s="6"/>
      <c r="B32">
        <v>1000</v>
      </c>
      <c r="C32" s="7"/>
      <c r="D32" s="7">
        <v>25476.66</v>
      </c>
      <c r="E32" s="11">
        <v>1.8</v>
      </c>
      <c r="F32" s="7">
        <f t="shared" si="3"/>
        <v>45.857987999999999</v>
      </c>
      <c r="G32" s="9">
        <f t="shared" si="0"/>
        <v>4.5219667178113744E-2</v>
      </c>
      <c r="H32" s="21"/>
      <c r="I32" s="11">
        <v>1.5</v>
      </c>
      <c r="J32" s="7">
        <f t="shared" si="1"/>
        <v>38.21499</v>
      </c>
      <c r="K32" s="9">
        <f t="shared" si="2"/>
        <v>6.190787768432239E-2</v>
      </c>
      <c r="L32" s="21"/>
    </row>
    <row r="33" spans="1:12" hidden="1" x14ac:dyDescent="0.25">
      <c r="A33" s="6"/>
      <c r="C33" s="7"/>
      <c r="D33" s="7"/>
      <c r="E33" s="11"/>
      <c r="F33" s="7"/>
      <c r="G33" s="9"/>
      <c r="H33" s="20"/>
      <c r="I33" s="11"/>
      <c r="J33" s="7"/>
      <c r="K33" s="9"/>
      <c r="L33" s="20"/>
    </row>
    <row r="34" spans="1:12" hidden="1" x14ac:dyDescent="0.25">
      <c r="A34" s="6" t="s">
        <v>25</v>
      </c>
      <c r="B34">
        <v>10</v>
      </c>
      <c r="C34" s="7"/>
      <c r="D34" s="7">
        <v>420.82</v>
      </c>
      <c r="E34" s="11">
        <v>1.5</v>
      </c>
      <c r="F34" s="7">
        <f>D34/B34*E34</f>
        <v>63.123000000000005</v>
      </c>
      <c r="G34" s="9">
        <f t="shared" si="0"/>
        <v>6.2244358633529111E-2</v>
      </c>
      <c r="H34" s="21">
        <v>0.92300000000000004</v>
      </c>
      <c r="I34" s="11">
        <v>1</v>
      </c>
      <c r="J34" s="7">
        <f>D34/B34*I34</f>
        <v>42.082000000000001</v>
      </c>
      <c r="K34" s="9">
        <f t="shared" si="2"/>
        <v>6.8172392789103309E-2</v>
      </c>
      <c r="L34" s="21">
        <v>0.70399999999999996</v>
      </c>
    </row>
    <row r="35" spans="1:12" hidden="1" x14ac:dyDescent="0.25">
      <c r="A35" s="6"/>
      <c r="B35">
        <v>500</v>
      </c>
      <c r="C35" s="7"/>
      <c r="D35" s="7">
        <v>18484.27</v>
      </c>
      <c r="E35" s="11">
        <v>1.5</v>
      </c>
      <c r="F35" s="7">
        <f t="shared" si="3"/>
        <v>55.452810000000007</v>
      </c>
      <c r="G35" s="9">
        <f t="shared" si="0"/>
        <v>5.4680933936551643E-2</v>
      </c>
      <c r="H35" s="21"/>
      <c r="I35" s="11">
        <v>1</v>
      </c>
      <c r="J35" s="7">
        <f t="shared" si="1"/>
        <v>36.968540000000004</v>
      </c>
      <c r="K35" s="9">
        <f t="shared" si="2"/>
        <v>5.988864193050894E-2</v>
      </c>
      <c r="L35" s="21"/>
    </row>
    <row r="36" spans="1:12" hidden="1" x14ac:dyDescent="0.25">
      <c r="A36" s="6"/>
      <c r="B36">
        <v>1000</v>
      </c>
      <c r="C36" s="7"/>
      <c r="D36" s="7">
        <v>35756.6</v>
      </c>
      <c r="E36" s="11">
        <v>1.5</v>
      </c>
      <c r="F36" s="7">
        <f t="shared" si="3"/>
        <v>53.634900000000002</v>
      </c>
      <c r="G36" s="9">
        <f t="shared" si="0"/>
        <v>5.2888328356913809E-2</v>
      </c>
      <c r="H36" s="21"/>
      <c r="I36" s="11">
        <v>1</v>
      </c>
      <c r="J36" s="7">
        <f t="shared" si="1"/>
        <v>35.756599999999999</v>
      </c>
      <c r="K36" s="9">
        <f t="shared" si="2"/>
        <v>5.7925312009953212E-2</v>
      </c>
      <c r="L36" s="21"/>
    </row>
    <row r="37" spans="1:12" hidden="1" x14ac:dyDescent="0.25">
      <c r="A37" s="6"/>
      <c r="D37" s="12"/>
      <c r="E37" s="11"/>
      <c r="F37" s="7"/>
      <c r="G37" s="9"/>
      <c r="H37" s="21"/>
      <c r="I37" s="11"/>
      <c r="J37" s="7"/>
      <c r="K37" s="9"/>
      <c r="L37" s="21"/>
    </row>
    <row r="38" spans="1:12" hidden="1" x14ac:dyDescent="0.25">
      <c r="A38" s="6" t="s">
        <v>14</v>
      </c>
      <c r="B38">
        <v>10</v>
      </c>
      <c r="C38" s="13"/>
      <c r="D38" s="7">
        <v>356.32</v>
      </c>
      <c r="E38" s="11">
        <v>0.6</v>
      </c>
      <c r="F38" s="7">
        <f>D38/B38*E38</f>
        <v>21.379199999999997</v>
      </c>
      <c r="G38" s="9">
        <f t="shared" si="0"/>
        <v>2.1081611965495069E-2</v>
      </c>
      <c r="H38" s="21"/>
      <c r="I38" s="11">
        <v>0.35</v>
      </c>
      <c r="J38" s="7">
        <f>D38/B38*I38</f>
        <v>12.471199999999998</v>
      </c>
      <c r="K38" s="9">
        <f t="shared" si="2"/>
        <v>2.0203211466932772E-2</v>
      </c>
      <c r="L38" s="21"/>
    </row>
    <row r="39" spans="1:12" hidden="1" x14ac:dyDescent="0.25">
      <c r="A39" s="6"/>
      <c r="B39">
        <v>500</v>
      </c>
      <c r="C39" s="13"/>
      <c r="D39" s="7">
        <v>17780.349999999999</v>
      </c>
      <c r="E39" s="11">
        <v>0.6</v>
      </c>
      <c r="F39" s="7">
        <f t="shared" si="3"/>
        <v>21.336419999999997</v>
      </c>
      <c r="G39" s="9">
        <f t="shared" si="0"/>
        <v>2.103942744222554E-2</v>
      </c>
      <c r="H39" s="21"/>
      <c r="I39" s="11">
        <v>0.35</v>
      </c>
      <c r="J39" s="7">
        <f t="shared" si="1"/>
        <v>12.446244999999998</v>
      </c>
      <c r="K39" s="9">
        <f t="shared" si="2"/>
        <v>2.0162784632132807E-2</v>
      </c>
      <c r="L39" s="21"/>
    </row>
    <row r="40" spans="1:12" hidden="1" x14ac:dyDescent="0.25">
      <c r="A40" s="6"/>
      <c r="B40">
        <v>1000</v>
      </c>
      <c r="C40" s="13"/>
      <c r="D40" s="7">
        <v>33091.49</v>
      </c>
      <c r="E40" s="11">
        <v>0.6</v>
      </c>
      <c r="F40" s="7">
        <f t="shared" si="3"/>
        <v>19.854893999999998</v>
      </c>
      <c r="G40" s="9">
        <f t="shared" si="0"/>
        <v>1.9578523561407175E-2</v>
      </c>
      <c r="H40" s="21"/>
      <c r="I40" s="11">
        <v>0.35</v>
      </c>
      <c r="J40" s="7">
        <f t="shared" si="1"/>
        <v>11.5820215</v>
      </c>
      <c r="K40" s="9">
        <f t="shared" si="2"/>
        <v>1.8762751746348543E-2</v>
      </c>
      <c r="L40" s="21"/>
    </row>
    <row r="41" spans="1:12" hidden="1" x14ac:dyDescent="0.25">
      <c r="A41" s="6"/>
      <c r="F41" s="11"/>
      <c r="G41" s="9"/>
      <c r="H41" s="21"/>
      <c r="K41" s="9"/>
      <c r="L41" s="21"/>
    </row>
    <row r="42" spans="1:12" hidden="1" x14ac:dyDescent="0.25">
      <c r="A42" s="6" t="s">
        <v>18</v>
      </c>
      <c r="C42" s="12"/>
      <c r="D42" s="12"/>
      <c r="E42">
        <v>2.1</v>
      </c>
      <c r="F42" s="12">
        <f>(D34/B34*E34)+(D38/B38*E38)</f>
        <v>84.502200000000002</v>
      </c>
      <c r="G42" s="9">
        <f t="shared" si="0"/>
        <v>8.3325970599024177E-2</v>
      </c>
      <c r="H42" s="21">
        <v>0.92</v>
      </c>
      <c r="I42" s="11">
        <v>1.35</v>
      </c>
      <c r="J42" s="12">
        <f>(D34/B34*I34)+(D38/B38*I38)</f>
        <v>54.553199999999997</v>
      </c>
      <c r="K42" s="9">
        <f t="shared" si="2"/>
        <v>8.8375604256036078E-2</v>
      </c>
      <c r="L42" s="40" t="s">
        <v>41</v>
      </c>
    </row>
    <row r="43" spans="1:12" hidden="1" x14ac:dyDescent="0.25">
      <c r="A43" s="6"/>
      <c r="C43" s="12"/>
      <c r="D43" s="12"/>
      <c r="E43">
        <v>2.1</v>
      </c>
      <c r="F43" s="12">
        <f>(D35/B35*E35)+(D39/B39*E39)</f>
        <v>76.789230000000003</v>
      </c>
      <c r="G43" s="9">
        <f t="shared" si="0"/>
        <v>7.572036137877719E-2</v>
      </c>
      <c r="H43" s="21"/>
      <c r="I43" s="11">
        <v>1.35</v>
      </c>
      <c r="J43" s="12">
        <f>(D35/B35*I35)+(D39/B39*I39)</f>
        <v>49.414785000000002</v>
      </c>
      <c r="K43" s="9">
        <f t="shared" si="2"/>
        <v>8.0051426562641748E-2</v>
      </c>
      <c r="L43" s="21"/>
    </row>
    <row r="44" spans="1:12" hidden="1" x14ac:dyDescent="0.25">
      <c r="C44" s="12"/>
      <c r="D44" s="12"/>
      <c r="E44">
        <v>2.1</v>
      </c>
      <c r="F44" s="12">
        <f>(D36/B36*E36)+(D40/B40*E40)</f>
        <v>73.489794000000003</v>
      </c>
      <c r="G44" s="9">
        <f t="shared" si="0"/>
        <v>7.2466851918320987E-2</v>
      </c>
      <c r="H44" s="21"/>
      <c r="I44" s="11">
        <v>1.35</v>
      </c>
      <c r="J44" s="12">
        <f>(D36/B36*I36)+(D40/B40*I40)</f>
        <v>47.338621500000002</v>
      </c>
      <c r="K44" s="9">
        <f t="shared" si="2"/>
        <v>7.6688063756301758E-2</v>
      </c>
    </row>
    <row r="45" spans="1:12" hidden="1" x14ac:dyDescent="0.25"/>
    <row r="46" spans="1:12" hidden="1" x14ac:dyDescent="0.25"/>
  </sheetData>
  <sheetProtection algorithmName="SHA-512" hashValue="Uon09rGmi+sf0hwte0MMg1+45+TYMcPpBJLXHNsYDUyOaFswzmjjpiIEMxfT3scm9RYr25mjIsqqVcpSJuk7Uw==" saltValue="Xmfho2wH7G6Pe3T1fP7SuA==" spinCount="100000" sheet="1" selectLockedCells="1"/>
  <mergeCells count="2">
    <mergeCell ref="B3:F3"/>
    <mergeCell ref="B4:F4"/>
  </mergeCells>
  <dataValidations count="1">
    <dataValidation type="list" allowBlank="1" showInputMessage="1" showErrorMessage="1" promptTitle="Nitrogen Managment Option" prompt="Please Select Your Nitrogen Managment option" sqref="B12 B9" xr:uid="{4EB9E1D0-3F4D-4A9D-8C11-63C7934E6D37}">
      <formula1>$L$7:$L$11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C69E-0E09-4003-A4FA-A85BF61CAECF}">
  <sheetPr codeName="Sheet2"/>
  <dimension ref="A1:M45"/>
  <sheetViews>
    <sheetView zoomScale="110" zoomScaleNormal="110" workbookViewId="0">
      <selection activeCell="B9" sqref="B9"/>
    </sheetView>
  </sheetViews>
  <sheetFormatPr defaultRowHeight="15" x14ac:dyDescent="0.25"/>
  <cols>
    <col min="1" max="1" width="32.7109375" customWidth="1"/>
    <col min="2" max="2" width="36.42578125" customWidth="1"/>
    <col min="3" max="3" width="22.140625" bestFit="1" customWidth="1"/>
    <col min="4" max="4" width="11.5703125" bestFit="1" customWidth="1"/>
    <col min="5" max="5" width="25" bestFit="1" customWidth="1"/>
    <col min="6" max="6" width="21.140625" bestFit="1" customWidth="1"/>
    <col min="7" max="7" width="23" bestFit="1" customWidth="1"/>
    <col min="8" max="8" width="19" customWidth="1"/>
    <col min="9" max="9" width="18" hidden="1" customWidth="1"/>
    <col min="10" max="10" width="20.85546875" hidden="1" customWidth="1"/>
    <col min="11" max="11" width="15.85546875" hidden="1" customWidth="1"/>
    <col min="12" max="12" width="35.28515625" hidden="1" customWidth="1"/>
    <col min="13" max="13" width="20.28515625" hidden="1" customWidth="1"/>
    <col min="14" max="14" width="9.1406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</row>
    <row r="2" spans="1:13" ht="22.5" customHeight="1" x14ac:dyDescent="0.25">
      <c r="A2" s="15"/>
      <c r="B2" s="15"/>
      <c r="C2" s="15"/>
      <c r="D2" s="15"/>
      <c r="E2" s="15"/>
      <c r="F2" s="15"/>
      <c r="G2" s="15"/>
      <c r="H2" s="15"/>
    </row>
    <row r="3" spans="1:13" ht="18.75" x14ac:dyDescent="0.3">
      <c r="A3" s="15"/>
      <c r="B3" s="43" t="s">
        <v>35</v>
      </c>
      <c r="C3" s="43"/>
      <c r="D3" s="43"/>
      <c r="E3" s="43"/>
      <c r="F3" s="43"/>
      <c r="G3" s="43"/>
      <c r="H3" s="15"/>
    </row>
    <row r="4" spans="1:13" ht="18.75" x14ac:dyDescent="0.3">
      <c r="B4" s="44" t="s">
        <v>38</v>
      </c>
      <c r="C4" s="45"/>
      <c r="D4" s="45"/>
      <c r="E4" s="45"/>
      <c r="F4" s="45"/>
      <c r="G4" s="45"/>
      <c r="H4" s="15"/>
    </row>
    <row r="5" spans="1:13" ht="21" customHeight="1" x14ac:dyDescent="0.3">
      <c r="A5" s="15"/>
      <c r="B5" s="34"/>
      <c r="C5" s="35"/>
      <c r="D5" s="35"/>
      <c r="E5" s="35"/>
      <c r="F5" s="35"/>
      <c r="G5" s="35"/>
      <c r="H5" s="15"/>
    </row>
    <row r="6" spans="1:13" x14ac:dyDescent="0.25">
      <c r="A6" s="15"/>
      <c r="B6" s="15"/>
      <c r="C6" s="15"/>
      <c r="D6" s="15"/>
      <c r="E6" s="15"/>
      <c r="F6" s="15"/>
      <c r="G6" s="15"/>
      <c r="H6" s="15"/>
    </row>
    <row r="7" spans="1:13" ht="15.75" thickBot="1" x14ac:dyDescent="0.3">
      <c r="A7" s="17" t="s">
        <v>39</v>
      </c>
      <c r="B7" s="17"/>
      <c r="C7" s="15"/>
      <c r="D7" s="15"/>
      <c r="E7" s="15"/>
      <c r="F7" s="15"/>
      <c r="G7" s="15"/>
      <c r="H7" s="15"/>
      <c r="L7" s="6" t="s">
        <v>16</v>
      </c>
      <c r="M7" t="b">
        <f>IF(B9=L7,L7)</f>
        <v>0</v>
      </c>
    </row>
    <row r="8" spans="1:13" ht="42.75" thickBot="1" x14ac:dyDescent="0.4">
      <c r="A8" s="23" t="s">
        <v>30</v>
      </c>
      <c r="B8" s="18" t="s">
        <v>29</v>
      </c>
      <c r="C8" s="24" t="s">
        <v>5</v>
      </c>
      <c r="D8" s="24" t="s">
        <v>33</v>
      </c>
      <c r="E8" s="24" t="s">
        <v>9</v>
      </c>
      <c r="F8" s="25" t="s">
        <v>23</v>
      </c>
      <c r="G8" s="26" t="s">
        <v>36</v>
      </c>
      <c r="H8" s="22"/>
      <c r="L8" s="6" t="s">
        <v>4</v>
      </c>
    </row>
    <row r="9" spans="1:13" ht="21.75" thickBot="1" x14ac:dyDescent="0.4">
      <c r="A9" s="27"/>
      <c r="B9" s="36" t="s">
        <v>15</v>
      </c>
      <c r="C9" s="29" t="str">
        <f>IF(B9="Cost Effective Single Protection",A26,IF(B9="Cost Effective Dual Protection",A30,IF(B9="Top  Quality Product Single Protection",A22,IF(B9="Highest Single Protection ",A34,IF(B9="Highest Double Protection ",A42)))))</f>
        <v>Arm U 30</v>
      </c>
      <c r="D9" s="29">
        <f>IF(C9="Active Stablizer",E26,IF(C9="Active Stablizer Plus",E30,IF(C9="ARM U",E22,IF(C9="ARM U 30",E34,IF(C9="ARM U Advanced",E42)))))</f>
        <v>1.2</v>
      </c>
      <c r="E9" s="30">
        <f>IF(C9="Active Stablizer",F26,IF(C9="Active Stablizer Plus",F30,IF(C9="ARM U",F22, IF(C9="ARM U 30",F34,IF(C9="ARM U Advanced",F42)))))</f>
        <v>50.498399999999997</v>
      </c>
      <c r="F9" s="37">
        <f>IF(C9="Active Stablizer",G26,IF(C9="Active Stablizer Plus",G30,IF(C9="ARM U",G22,IF(C9="ARM U 30",G34,IF(C9="ARM U Advanced",G42)))))</f>
        <v>4.9795486906823283E-2</v>
      </c>
      <c r="G9" s="31">
        <f>IF(C9="Active Stablizer",H26,IF(C9="Active Stablizer Plus",H30,IF(C9="ARM U",H22,IF(C9="ARM U 30",H34,IF(C9="ARM U Advanced",H42)))))</f>
        <v>0.92300000000000004</v>
      </c>
      <c r="H9" s="15"/>
      <c r="L9" s="6" t="s">
        <v>17</v>
      </c>
    </row>
    <row r="10" spans="1:13" ht="21.75" thickBot="1" x14ac:dyDescent="0.4">
      <c r="A10" s="27"/>
      <c r="B10" s="28"/>
      <c r="C10" s="28"/>
      <c r="D10" s="28"/>
      <c r="E10" s="28"/>
      <c r="F10" s="28"/>
      <c r="G10" s="28"/>
      <c r="H10" s="15"/>
      <c r="L10" s="6" t="s">
        <v>15</v>
      </c>
    </row>
    <row r="11" spans="1:13" ht="42.75" thickBot="1" x14ac:dyDescent="0.4">
      <c r="A11" s="23" t="s">
        <v>31</v>
      </c>
      <c r="B11" s="19" t="s">
        <v>32</v>
      </c>
      <c r="C11" s="24" t="s">
        <v>5</v>
      </c>
      <c r="D11" s="24" t="s">
        <v>33</v>
      </c>
      <c r="E11" s="24" t="s">
        <v>21</v>
      </c>
      <c r="F11" s="25" t="s">
        <v>23</v>
      </c>
      <c r="G11" s="26" t="s">
        <v>37</v>
      </c>
      <c r="H11" s="22"/>
      <c r="L11" s="6" t="s">
        <v>13</v>
      </c>
    </row>
    <row r="12" spans="1:13" ht="22.5" customHeight="1" thickBot="1" x14ac:dyDescent="0.3">
      <c r="A12" s="28"/>
      <c r="B12" s="36" t="s">
        <v>13</v>
      </c>
      <c r="C12" s="29" t="str">
        <f>IF(B12="Cost Effective Single Protection",A26,IF(B12="Cost Effective Dual Protection",A30,IF(B12="Top  Quality Product Single Protection",A22,IF(B12="Highest Single Protection ",A34,IF(B12="Highest Double Protection ",A42)))))</f>
        <v>ARM U Advanced</v>
      </c>
      <c r="D12" s="29">
        <f>IF(C12="Active Stablizer",I26,IF(C12="Active Stablizer Plus",I30,IF(C12="ARM U",I22,IF(C12="ARM U 30",I34,IF(C12="ARM U Advanced",I42)))))</f>
        <v>1.1000000000000001</v>
      </c>
      <c r="E12" s="30">
        <f>IF(C12="Active Stablizer",J26,IF(C12="Active Stablizer Plus",J30,IF(C12="ARM U",J22, IF(C12="ARM U 30",J34,IF(C12="ARM U Advanced",J42)))))</f>
        <v>44.032699999999998</v>
      </c>
      <c r="F12" s="37">
        <f>IF(C12="Active Stablizer",K26,IF(C12="Active Stablizer Plus",K30,IF(C12="ARM U",K22, IF(C12="ARM U 30",K34,IF(C12="ARM U Advanced",K42)))))</f>
        <v>7.1332506058760251E-2</v>
      </c>
      <c r="G12" s="31">
        <f>IF(C12="Active Stablizer",L26,IF(C12="Active Stablizer Plus",L30,IF(C12="ARM U",L22, IF(C12="ARM U 30",L34,IF(C12="ARM U Advanced",L42)))))</f>
        <v>0.71899999999999997</v>
      </c>
      <c r="H12" s="15"/>
    </row>
    <row r="13" spans="1:13" x14ac:dyDescent="0.25">
      <c r="A13" s="15"/>
      <c r="B13" s="15"/>
      <c r="C13" s="15"/>
      <c r="D13" s="15"/>
      <c r="E13" s="15"/>
      <c r="F13" s="15"/>
      <c r="G13" s="15"/>
      <c r="H13" s="15"/>
    </row>
    <row r="14" spans="1:13" x14ac:dyDescent="0.25">
      <c r="A14" s="16" t="s">
        <v>26</v>
      </c>
      <c r="B14" s="15"/>
      <c r="C14" s="15"/>
      <c r="D14" s="15"/>
      <c r="E14" s="15"/>
      <c r="F14" s="15"/>
      <c r="G14" s="15"/>
      <c r="H14" s="15"/>
    </row>
    <row r="15" spans="1:13" x14ac:dyDescent="0.25">
      <c r="A15" s="16" t="s">
        <v>27</v>
      </c>
      <c r="B15" s="15"/>
      <c r="C15" s="15"/>
      <c r="D15" s="15"/>
      <c r="E15" s="15"/>
      <c r="F15" s="15"/>
      <c r="G15" s="15"/>
      <c r="H15" s="15"/>
    </row>
    <row r="16" spans="1:13" x14ac:dyDescent="0.25">
      <c r="A16" s="16" t="s">
        <v>28</v>
      </c>
      <c r="B16" s="15"/>
      <c r="C16" s="15"/>
      <c r="D16" s="15"/>
      <c r="E16" s="15"/>
      <c r="F16" s="15"/>
      <c r="G16" s="15"/>
      <c r="H16" s="15"/>
    </row>
    <row r="17" spans="1:12" x14ac:dyDescent="0.25">
      <c r="A17" s="16"/>
      <c r="B17" s="15"/>
      <c r="C17" s="15"/>
      <c r="D17" s="15"/>
      <c r="E17" s="15"/>
      <c r="F17" s="15"/>
      <c r="G17" s="15"/>
      <c r="H17" s="15"/>
    </row>
    <row r="18" spans="1:12" x14ac:dyDescent="0.25">
      <c r="A18" s="15"/>
      <c r="B18" s="15"/>
      <c r="C18" s="15"/>
      <c r="D18" s="15"/>
      <c r="E18" s="15"/>
      <c r="F18" s="15"/>
      <c r="G18" s="15"/>
      <c r="H18" s="15"/>
    </row>
    <row r="20" spans="1:12" hidden="1" x14ac:dyDescent="0.25">
      <c r="A20" t="s">
        <v>0</v>
      </c>
    </row>
    <row r="21" spans="1:12" hidden="1" x14ac:dyDescent="0.25">
      <c r="B21" t="s">
        <v>1</v>
      </c>
      <c r="D21" t="s">
        <v>22</v>
      </c>
      <c r="E21" t="s">
        <v>3</v>
      </c>
      <c r="F21" t="s">
        <v>19</v>
      </c>
      <c r="G21" t="s">
        <v>2</v>
      </c>
      <c r="H21" t="s">
        <v>34</v>
      </c>
      <c r="I21" t="s">
        <v>11</v>
      </c>
      <c r="J21" t="s">
        <v>20</v>
      </c>
      <c r="K21" t="s">
        <v>12</v>
      </c>
      <c r="L21" t="s">
        <v>34</v>
      </c>
    </row>
    <row r="22" spans="1:12" hidden="1" x14ac:dyDescent="0.25">
      <c r="A22" t="s">
        <v>6</v>
      </c>
      <c r="B22">
        <v>10</v>
      </c>
      <c r="C22" s="1"/>
      <c r="D22" s="1">
        <v>346.84</v>
      </c>
      <c r="E22" s="4">
        <v>2</v>
      </c>
      <c r="F22" s="1">
        <f>D22/B22*E22</f>
        <v>69.367999999999995</v>
      </c>
      <c r="G22" s="5">
        <f>F22/(2204.6*0.46)</f>
        <v>6.8402431280050802E-2</v>
      </c>
      <c r="H22" s="20">
        <v>0.93100000000000005</v>
      </c>
      <c r="I22" s="3">
        <v>1.2</v>
      </c>
      <c r="J22" s="1">
        <f>D22/B22*I22</f>
        <v>41.620799999999996</v>
      </c>
      <c r="K22" s="5">
        <f>J22/(2204.6*0.28)</f>
        <v>6.7425253690335779E-2</v>
      </c>
      <c r="L22" s="20">
        <v>0.85799999999999998</v>
      </c>
    </row>
    <row r="23" spans="1:12" hidden="1" x14ac:dyDescent="0.25">
      <c r="B23">
        <v>500</v>
      </c>
      <c r="C23" s="1"/>
      <c r="D23" s="1">
        <v>16905.98</v>
      </c>
      <c r="E23" s="4">
        <v>2</v>
      </c>
      <c r="F23" s="1">
        <f>D23/B23*E23</f>
        <v>67.623919999999998</v>
      </c>
      <c r="G23" s="5">
        <f t="shared" ref="G23:G44" si="0">F23/(2204.6*0.46)</f>
        <v>6.6682628022829732E-2</v>
      </c>
      <c r="H23" s="20"/>
      <c r="I23" s="3">
        <v>1.2</v>
      </c>
      <c r="J23" s="1">
        <f t="shared" ref="J23:J40" si="1">D23/B23*I23</f>
        <v>40.574351999999998</v>
      </c>
      <c r="K23" s="5">
        <f t="shared" ref="K23:K44" si="2">J23/(2204.6*0.28)</f>
        <v>6.573001905107502E-2</v>
      </c>
      <c r="L23" s="20"/>
    </row>
    <row r="24" spans="1:12" hidden="1" x14ac:dyDescent="0.25">
      <c r="B24">
        <v>1000</v>
      </c>
      <c r="C24" s="1"/>
      <c r="D24" s="1">
        <v>31870.68</v>
      </c>
      <c r="E24" s="4">
        <v>2</v>
      </c>
      <c r="F24" s="1">
        <f t="shared" ref="F24:F40" si="3">D24/B24*E24</f>
        <v>63.74136</v>
      </c>
      <c r="G24" s="5">
        <f t="shared" si="0"/>
        <v>6.2854111363985971E-2</v>
      </c>
      <c r="H24" s="20"/>
      <c r="I24" s="3">
        <v>1.2</v>
      </c>
      <c r="J24" s="1">
        <f t="shared" si="1"/>
        <v>38.244816</v>
      </c>
      <c r="K24" s="5">
        <f t="shared" si="2"/>
        <v>6.1956195487357604E-2</v>
      </c>
      <c r="L24" s="20"/>
    </row>
    <row r="25" spans="1:12" hidden="1" x14ac:dyDescent="0.25">
      <c r="C25" s="1"/>
      <c r="D25" s="1"/>
      <c r="E25" s="2"/>
      <c r="F25" s="1"/>
      <c r="G25" s="5"/>
      <c r="H25" s="20"/>
      <c r="I25" s="2"/>
      <c r="J25" s="1"/>
      <c r="K25" s="5"/>
      <c r="L25" s="20"/>
    </row>
    <row r="26" spans="1:12" hidden="1" x14ac:dyDescent="0.25">
      <c r="A26" t="s">
        <v>7</v>
      </c>
      <c r="B26">
        <v>10</v>
      </c>
      <c r="C26" s="7"/>
      <c r="D26" s="7">
        <v>258.27999999999997</v>
      </c>
      <c r="E26" s="11">
        <v>1.8</v>
      </c>
      <c r="F26" s="7">
        <f t="shared" si="3"/>
        <v>46.490399999999994</v>
      </c>
      <c r="G26" s="9">
        <f>F26/(2204.6*0.46)</f>
        <v>4.5843276311585648E-2</v>
      </c>
      <c r="H26" s="21">
        <v>0.82</v>
      </c>
      <c r="I26" s="11">
        <v>1.5</v>
      </c>
      <c r="J26" s="7">
        <f t="shared" si="1"/>
        <v>38.74199999999999</v>
      </c>
      <c r="K26" s="9">
        <f t="shared" si="2"/>
        <v>6.2761628283718437E-2</v>
      </c>
      <c r="L26" s="21">
        <v>0.76600000000000001</v>
      </c>
    </row>
    <row r="27" spans="1:12" hidden="1" x14ac:dyDescent="0.25">
      <c r="B27">
        <v>500</v>
      </c>
      <c r="C27" s="7"/>
      <c r="D27" s="7">
        <v>12734.23</v>
      </c>
      <c r="E27" s="11">
        <v>1.8</v>
      </c>
      <c r="F27" s="7">
        <f t="shared" si="3"/>
        <v>45.843228000000003</v>
      </c>
      <c r="G27" s="9">
        <f t="shared" si="0"/>
        <v>4.5205112630113321E-2</v>
      </c>
      <c r="H27" s="21"/>
      <c r="I27" s="11">
        <v>1.5</v>
      </c>
      <c r="J27" s="7">
        <f t="shared" si="1"/>
        <v>38.202690000000004</v>
      </c>
      <c r="K27" s="9">
        <f t="shared" si="2"/>
        <v>6.1887951815036098E-2</v>
      </c>
      <c r="L27" s="21"/>
    </row>
    <row r="28" spans="1:12" hidden="1" x14ac:dyDescent="0.25">
      <c r="B28">
        <v>1000</v>
      </c>
      <c r="C28" s="7"/>
      <c r="D28" s="7">
        <v>24999.25</v>
      </c>
      <c r="E28" s="11">
        <v>1.8</v>
      </c>
      <c r="F28" s="7">
        <f t="shared" si="3"/>
        <v>44.998649999999998</v>
      </c>
      <c r="G28" s="9">
        <f t="shared" si="0"/>
        <v>4.4372290743859677E-2</v>
      </c>
      <c r="H28" s="21"/>
      <c r="I28" s="11">
        <v>1.5</v>
      </c>
      <c r="J28" s="7">
        <f t="shared" si="1"/>
        <v>37.498874999999998</v>
      </c>
      <c r="K28" s="9">
        <f t="shared" si="2"/>
        <v>6.074777899456979E-2</v>
      </c>
      <c r="L28" s="21"/>
    </row>
    <row r="29" spans="1:12" hidden="1" x14ac:dyDescent="0.25">
      <c r="C29" s="7"/>
      <c r="D29" s="7"/>
      <c r="E29" s="11"/>
      <c r="F29" s="7"/>
      <c r="G29" s="9"/>
      <c r="H29" s="21"/>
      <c r="I29" s="11"/>
      <c r="J29" s="7"/>
      <c r="K29" s="9"/>
      <c r="L29" s="21"/>
    </row>
    <row r="30" spans="1:12" hidden="1" x14ac:dyDescent="0.25">
      <c r="A30" t="s">
        <v>8</v>
      </c>
      <c r="B30">
        <v>10</v>
      </c>
      <c r="C30" s="7"/>
      <c r="D30" s="7">
        <v>273.48</v>
      </c>
      <c r="E30" s="11">
        <v>1.8</v>
      </c>
      <c r="F30" s="7">
        <f t="shared" si="3"/>
        <v>49.226400000000005</v>
      </c>
      <c r="G30" s="9">
        <f t="shared" si="0"/>
        <v>4.8541192526298772E-2</v>
      </c>
      <c r="H30" s="21">
        <v>0.79400000000000004</v>
      </c>
      <c r="I30" s="11">
        <v>1.5</v>
      </c>
      <c r="J30" s="7">
        <f t="shared" si="1"/>
        <v>41.022000000000006</v>
      </c>
      <c r="K30" s="9">
        <f t="shared" si="2"/>
        <v>6.6455204053861419E-2</v>
      </c>
      <c r="L30" s="21">
        <v>0.75</v>
      </c>
    </row>
    <row r="31" spans="1:12" hidden="1" x14ac:dyDescent="0.25">
      <c r="B31">
        <v>500</v>
      </c>
      <c r="C31" s="7"/>
      <c r="D31" s="7">
        <v>12734.23</v>
      </c>
      <c r="E31" s="11">
        <v>1.8</v>
      </c>
      <c r="F31" s="7">
        <f t="shared" si="3"/>
        <v>45.843228000000003</v>
      </c>
      <c r="G31" s="9">
        <f t="shared" si="0"/>
        <v>4.5205112630113321E-2</v>
      </c>
      <c r="H31" s="21"/>
      <c r="I31" s="11">
        <v>1.5</v>
      </c>
      <c r="J31" s="7">
        <f t="shared" si="1"/>
        <v>38.202690000000004</v>
      </c>
      <c r="K31" s="9">
        <f t="shared" si="2"/>
        <v>6.1887951815036098E-2</v>
      </c>
      <c r="L31" s="21"/>
    </row>
    <row r="32" spans="1:12" hidden="1" x14ac:dyDescent="0.25">
      <c r="B32">
        <v>1000</v>
      </c>
      <c r="C32" s="7"/>
      <c r="D32" s="7">
        <v>25476.66</v>
      </c>
      <c r="E32" s="11">
        <v>1.8</v>
      </c>
      <c r="F32" s="7">
        <f t="shared" si="3"/>
        <v>45.857987999999999</v>
      </c>
      <c r="G32" s="9">
        <f t="shared" si="0"/>
        <v>4.5219667178113744E-2</v>
      </c>
      <c r="H32" s="21"/>
      <c r="I32" s="11">
        <v>1.5</v>
      </c>
      <c r="J32" s="7">
        <f t="shared" si="1"/>
        <v>38.21499</v>
      </c>
      <c r="K32" s="9">
        <f t="shared" si="2"/>
        <v>6.190787768432239E-2</v>
      </c>
      <c r="L32" s="21"/>
    </row>
    <row r="33" spans="1:12" hidden="1" x14ac:dyDescent="0.25">
      <c r="C33" s="1"/>
      <c r="D33" s="1"/>
      <c r="E33" s="2"/>
      <c r="F33" s="1"/>
      <c r="G33" s="5"/>
      <c r="H33" s="20"/>
      <c r="I33" s="2"/>
      <c r="J33" s="1"/>
      <c r="K33" s="5"/>
      <c r="L33" s="20"/>
    </row>
    <row r="34" spans="1:12" hidden="1" x14ac:dyDescent="0.25">
      <c r="A34" t="s">
        <v>10</v>
      </c>
      <c r="B34">
        <v>10</v>
      </c>
      <c r="C34" s="7"/>
      <c r="D34" s="7">
        <v>420.82</v>
      </c>
      <c r="E34" s="11">
        <v>1.2</v>
      </c>
      <c r="F34" s="7">
        <f>D34/B34*E34</f>
        <v>50.498399999999997</v>
      </c>
      <c r="G34" s="9">
        <f t="shared" si="0"/>
        <v>4.9795486906823283E-2</v>
      </c>
      <c r="H34" s="21">
        <v>0.92300000000000004</v>
      </c>
      <c r="I34" s="11">
        <v>0.75</v>
      </c>
      <c r="J34" s="7">
        <f>D34/B34*I34</f>
        <v>31.561500000000002</v>
      </c>
      <c r="K34" s="9">
        <f t="shared" si="2"/>
        <v>5.1129294591827482E-2</v>
      </c>
      <c r="L34" s="21">
        <v>0.70399999999999996</v>
      </c>
    </row>
    <row r="35" spans="1:12" hidden="1" x14ac:dyDescent="0.25">
      <c r="B35">
        <v>500</v>
      </c>
      <c r="C35" s="7"/>
      <c r="D35" s="7">
        <v>18484.27</v>
      </c>
      <c r="E35" s="11">
        <v>1.2</v>
      </c>
      <c r="F35" s="7">
        <f t="shared" si="3"/>
        <v>44.362248000000001</v>
      </c>
      <c r="G35" s="9">
        <f t="shared" si="0"/>
        <v>4.3744747149241314E-2</v>
      </c>
      <c r="H35" s="21"/>
      <c r="I35" s="11">
        <v>0.75</v>
      </c>
      <c r="J35" s="7">
        <f t="shared" si="1"/>
        <v>27.726405000000003</v>
      </c>
      <c r="K35" s="9">
        <f t="shared" si="2"/>
        <v>4.4916481447881705E-2</v>
      </c>
      <c r="L35" s="21"/>
    </row>
    <row r="36" spans="1:12" hidden="1" x14ac:dyDescent="0.25">
      <c r="B36">
        <v>1000</v>
      </c>
      <c r="C36" s="7"/>
      <c r="D36" s="7">
        <v>35756.6</v>
      </c>
      <c r="E36" s="11">
        <v>1.2</v>
      </c>
      <c r="F36" s="7">
        <f t="shared" si="3"/>
        <v>42.907919999999997</v>
      </c>
      <c r="G36" s="9">
        <f t="shared" si="0"/>
        <v>4.2310662685531041E-2</v>
      </c>
      <c r="H36" s="21"/>
      <c r="I36" s="11">
        <v>0.75</v>
      </c>
      <c r="J36" s="7">
        <f t="shared" si="1"/>
        <v>26.817450000000001</v>
      </c>
      <c r="K36" s="9">
        <f t="shared" si="2"/>
        <v>4.3443984007464909E-2</v>
      </c>
      <c r="L36" s="21"/>
    </row>
    <row r="37" spans="1:12" hidden="1" x14ac:dyDescent="0.25">
      <c r="D37" s="12"/>
      <c r="E37" s="11"/>
      <c r="F37" s="7"/>
      <c r="G37" s="9"/>
      <c r="H37" s="21"/>
      <c r="I37" s="11"/>
      <c r="J37" s="7"/>
      <c r="K37" s="9"/>
      <c r="L37" s="21"/>
    </row>
    <row r="38" spans="1:12" hidden="1" x14ac:dyDescent="0.25">
      <c r="A38" t="s">
        <v>14</v>
      </c>
      <c r="B38">
        <v>10</v>
      </c>
      <c r="C38" s="13"/>
      <c r="D38" s="7">
        <v>356.32</v>
      </c>
      <c r="E38" s="11">
        <v>0.6</v>
      </c>
      <c r="F38" s="7">
        <f t="shared" si="3"/>
        <v>21.379199999999997</v>
      </c>
      <c r="G38" s="9">
        <f t="shared" si="0"/>
        <v>2.1081611965495069E-2</v>
      </c>
      <c r="H38" s="21"/>
      <c r="I38" s="11">
        <v>0.35</v>
      </c>
      <c r="J38" s="7">
        <f t="shared" si="1"/>
        <v>12.471199999999998</v>
      </c>
      <c r="K38" s="9">
        <f t="shared" si="2"/>
        <v>2.0203211466932772E-2</v>
      </c>
      <c r="L38" s="21"/>
    </row>
    <row r="39" spans="1:12" hidden="1" x14ac:dyDescent="0.25">
      <c r="B39">
        <v>500</v>
      </c>
      <c r="C39" s="13"/>
      <c r="D39" s="7">
        <v>17780.349999999999</v>
      </c>
      <c r="E39" s="11">
        <v>0.6</v>
      </c>
      <c r="F39" s="7">
        <f t="shared" si="3"/>
        <v>21.336419999999997</v>
      </c>
      <c r="G39" s="9">
        <f t="shared" si="0"/>
        <v>2.103942744222554E-2</v>
      </c>
      <c r="H39" s="21"/>
      <c r="I39" s="11">
        <v>0.35</v>
      </c>
      <c r="J39" s="7">
        <f t="shared" si="1"/>
        <v>12.446244999999998</v>
      </c>
      <c r="K39" s="9">
        <f t="shared" si="2"/>
        <v>2.0162784632132807E-2</v>
      </c>
      <c r="L39" s="21"/>
    </row>
    <row r="40" spans="1:12" hidden="1" x14ac:dyDescent="0.25">
      <c r="B40">
        <v>1000</v>
      </c>
      <c r="C40" s="13"/>
      <c r="D40" s="7">
        <v>33091.49</v>
      </c>
      <c r="E40" s="11">
        <v>0.6</v>
      </c>
      <c r="F40" s="7">
        <f t="shared" si="3"/>
        <v>19.854893999999998</v>
      </c>
      <c r="G40" s="9">
        <f t="shared" si="0"/>
        <v>1.9578523561407175E-2</v>
      </c>
      <c r="H40" s="21"/>
      <c r="I40" s="11">
        <v>0.35</v>
      </c>
      <c r="J40" s="7">
        <f t="shared" si="1"/>
        <v>11.5820215</v>
      </c>
      <c r="K40" s="9">
        <f t="shared" si="2"/>
        <v>1.8762751746348543E-2</v>
      </c>
      <c r="L40" s="21"/>
    </row>
    <row r="41" spans="1:12" hidden="1" x14ac:dyDescent="0.25">
      <c r="F41" s="11"/>
      <c r="G41" s="9"/>
      <c r="H41" s="21"/>
      <c r="K41" s="9"/>
      <c r="L41" s="21"/>
    </row>
    <row r="42" spans="1:12" hidden="1" x14ac:dyDescent="0.25">
      <c r="A42" t="s">
        <v>18</v>
      </c>
      <c r="C42" s="12"/>
      <c r="D42" s="12"/>
      <c r="E42" s="14">
        <f>E34+E38</f>
        <v>1.7999999999999998</v>
      </c>
      <c r="F42" s="12">
        <f>(D34/B34*1.2)+(D38/B38*E38)</f>
        <v>71.877600000000001</v>
      </c>
      <c r="G42" s="9">
        <f t="shared" si="0"/>
        <v>7.0877098872318356E-2</v>
      </c>
      <c r="H42" s="21">
        <v>0.84499999999999997</v>
      </c>
      <c r="I42" s="11">
        <f>I34+I38</f>
        <v>1.1000000000000001</v>
      </c>
      <c r="J42" s="12">
        <f>(D34/B34*I34)+(D38/B38*I38)</f>
        <v>44.032699999999998</v>
      </c>
      <c r="K42" s="9">
        <f t="shared" si="2"/>
        <v>7.1332506058760251E-2</v>
      </c>
      <c r="L42" s="21">
        <v>0.71899999999999997</v>
      </c>
    </row>
    <row r="43" spans="1:12" hidden="1" x14ac:dyDescent="0.25">
      <c r="C43" s="12"/>
      <c r="D43" s="12"/>
      <c r="E43" s="14">
        <f t="shared" ref="E43:E44" si="4">E35+E39</f>
        <v>1.7999999999999998</v>
      </c>
      <c r="F43" s="12">
        <f>(D35/B35*1.2)+(D39/B39*E39)</f>
        <v>65.698667999999998</v>
      </c>
      <c r="G43" s="9">
        <f t="shared" si="0"/>
        <v>6.4784174591466848E-2</v>
      </c>
      <c r="H43" s="21"/>
      <c r="I43" s="11">
        <f t="shared" ref="I43:I44" si="5">I35+I39</f>
        <v>1.1000000000000001</v>
      </c>
      <c r="J43" s="12">
        <f>(D35/B35*I35)+(D39/B39*I39)</f>
        <v>40.172650000000004</v>
      </c>
      <c r="K43" s="9">
        <f t="shared" si="2"/>
        <v>6.507926608001452E-2</v>
      </c>
      <c r="L43" s="21"/>
    </row>
    <row r="44" spans="1:12" hidden="1" x14ac:dyDescent="0.25">
      <c r="C44" s="12"/>
      <c r="D44" s="12"/>
      <c r="E44" s="14">
        <f t="shared" si="4"/>
        <v>1.7999999999999998</v>
      </c>
      <c r="F44" s="12">
        <f t="shared" ref="F44" si="6">(D36/B36*1.2)+(D40/B40*E40)</f>
        <v>62.762813999999992</v>
      </c>
      <c r="G44" s="9">
        <f t="shared" si="0"/>
        <v>6.1889186246938212E-2</v>
      </c>
      <c r="H44" s="21"/>
      <c r="I44" s="11">
        <f t="shared" si="5"/>
        <v>1.1000000000000001</v>
      </c>
      <c r="J44" s="12">
        <f>(D36/B36*I36)+(D40/B40*I40)</f>
        <v>38.399471500000004</v>
      </c>
      <c r="K44" s="9">
        <f t="shared" si="2"/>
        <v>6.2206735753813462E-2</v>
      </c>
    </row>
    <row r="45" spans="1:12" hidden="1" x14ac:dyDescent="0.25"/>
  </sheetData>
  <sheetProtection algorithmName="SHA-512" hashValue="iCfCAiuBGCK5HH6T+zSvyFsOH+vFzo35KnVBddxQYAyWCNaDsOOp9sUwDKAKtJC8dutPlLhNHjvlRqVhO5gyPQ==" saltValue="d9+5qceuK5cJbF6f5Ga66w==" spinCount="100000" sheet="1" selectLockedCells="1"/>
  <mergeCells count="2">
    <mergeCell ref="B3:G3"/>
    <mergeCell ref="B4:G4"/>
  </mergeCells>
  <dataValidations count="1">
    <dataValidation type="list" allowBlank="1" showInputMessage="1" showErrorMessage="1" promptTitle="Nitrogen Managment Option" prompt="Please Select Your Nitrogen Managment option" sqref="B12 B9" xr:uid="{45F175CD-E089-4AD4-A192-92E68C226F89}">
      <formula1>$L$7:$L$11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D6F921CE89F745BF85981A50BC4F1D" ma:contentTypeVersion="14" ma:contentTypeDescription="Create a new document." ma:contentTypeScope="" ma:versionID="a0af4428d3feb050406464ca7e77e8f6">
  <xsd:schema xmlns:xsd="http://www.w3.org/2001/XMLSchema" xmlns:xs="http://www.w3.org/2001/XMLSchema" xmlns:p="http://schemas.microsoft.com/office/2006/metadata/properties" xmlns:ns2="55abaab4-15cd-42e0-8147-377ea2f2493b" xmlns:ns3="086ec3af-ec18-4f23-9129-e3935a7679c5" targetNamespace="http://schemas.microsoft.com/office/2006/metadata/properties" ma:root="true" ma:fieldsID="6bfa6535f50631d9a4c7a14dd4642dc7" ns2:_="" ns3:_="">
    <xsd:import namespace="55abaab4-15cd-42e0-8147-377ea2f2493b"/>
    <xsd:import namespace="086ec3af-ec18-4f23-9129-e3935a7679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baab4-15cd-42e0-8147-377ea2f24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566ebc4-c86c-4c46-aeab-42e90038e4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ec3af-ec18-4f23-9129-e3935a7679c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1e757e-5074-4484-8564-d5ee86db9b00}" ma:internalName="TaxCatchAll" ma:showField="CatchAllData" ma:web="086ec3af-ec18-4f23-9129-e3935a7679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DFACC-C710-4457-A601-EABC6ED6AC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85EB2-4DC3-45DE-9CE4-EB59EB1B9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baab4-15cd-42e0-8147-377ea2f2493b"/>
    <ds:schemaRef ds:uri="086ec3af-ec18-4f23-9129-e3935a7679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SRP SelectioN (FALL)</vt:lpstr>
      <vt:lpstr>SRP SelectioN (SPRING)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Pamela</cp:lastModifiedBy>
  <dcterms:created xsi:type="dcterms:W3CDTF">2022-08-05T15:11:47Z</dcterms:created>
  <dcterms:modified xsi:type="dcterms:W3CDTF">2022-09-07T16:57:36Z</dcterms:modified>
</cp:coreProperties>
</file>